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0A7"/>
  <workbookPr/>
  <bookViews>
    <workbookView xWindow="65521" yWindow="65521" windowWidth="6000" windowHeight="6585" activeTab="0"/>
  </bookViews>
  <sheets>
    <sheet name=" PnL" sheetId="1" r:id="rId1"/>
    <sheet name="BS" sheetId="2" r:id="rId2"/>
    <sheet name="Cashflow" sheetId="3" r:id="rId3"/>
    <sheet name=" State G&amp;L" sheetId="4" r:id="rId4"/>
  </sheets>
  <externalReferences>
    <externalReference r:id="rId7"/>
    <externalReference r:id="rId8"/>
  </externalReferences>
  <definedNames>
    <definedName name="_xlnm.Print_Area" localSheetId="1">'BS'!$A$1:$J$56</definedName>
  </definedNames>
  <calcPr fullCalcOnLoad="1"/>
</workbook>
</file>

<file path=xl/sharedStrings.xml><?xml version="1.0" encoding="utf-8"?>
<sst xmlns="http://schemas.openxmlformats.org/spreadsheetml/2006/main" count="112" uniqueCount="85">
  <si>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</si>
  <si>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</si>
  <si>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</si>
  <si>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</si>
  <si>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</si>
  <si>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</si>
  <si>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</si>
  <si>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</si>
  <si>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</si>
  <si>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</si>
  <si>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</si>
  <si>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</si>
  <si>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</si>
  <si>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</si>
  <si>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</si>
  <si>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</si>
  <si>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</si>
  <si>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</si>
  <si>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</si>
  <si>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</si>
  <si>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</si>
  <si>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</si>
  <si>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</si>
  <si>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</si>
  <si>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</si>
  <si>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Net Profit for the period</t>
  </si>
  <si>
    <t>Total recognised gains for the period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</si>
  <si>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</si>
  <si>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</si>
  <si>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</si>
  <si>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</si>
  <si>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</si>
  <si>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</si>
  <si>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</si>
  <si>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</si>
  <si>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</si>
  <si>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</si>
  <si>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</si>
  <si>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</si>
  <si>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</si>
  <si>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</si>
  <si>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</si>
  <si>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</si>
  <si>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</si>
  <si>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</si>
  <si>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</si>
  <si>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</si>
  <si>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Operating Profit/(Loss)</t>
  </si>
  <si>
    <t>GOODWILL</t>
  </si>
  <si>
    <t xml:space="preserve">12 months 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</si>
  <si>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</si>
  <si>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</si>
  <si>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</si>
  <si>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</si>
  <si>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</si>
  <si>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Profit/(Loss) before taxation</t>
  </si>
  <si>
    <t>Profit/(Loss) after taxation but before minority interests</t>
  </si>
  <si>
    <t>Net Profit/(Loss) for the period</t>
  </si>
  <si>
    <t>Cash paid to supplier &amp; employees</t>
  </si>
  <si>
    <t>Taxation paid</t>
  </si>
  <si>
    <t>Repayment of Al Bai'bithaman Ajil facility</t>
  </si>
  <si>
    <t>CASH AND CASH EQUIVALENTS AT BEGINNING OF THE YEAR</t>
  </si>
  <si>
    <t>CASH AND CASH EQUIVALENTS AT END OF THE YEAR</t>
  </si>
  <si>
    <t>Purchase of property, plant &amp; equipment</t>
  </si>
  <si>
    <t>THE PERIOD ENDED 30 JUNE 2003</t>
  </si>
  <si>
    <t>31 March 2003</t>
  </si>
  <si>
    <t>UNAUDITED CONDENSED CONSOLIDATED INCOME STATEMENT FOR</t>
  </si>
  <si>
    <t xml:space="preserve">The Unaudited Condensed Consolidated Income Statements should be read in conjunction with the Annual Financial Report for the year ended </t>
  </si>
  <si>
    <t>UNAUDITED CONDENSED CONSOLIDATED BALANCE SHEET AS AT 30 JUNE 2003</t>
  </si>
  <si>
    <t xml:space="preserve">The Unaudited Condensed Consolidated Balance Sheets should be read in conjunction with the </t>
  </si>
  <si>
    <t>Annual Financial Report for the year ended 31 March 2003</t>
  </si>
  <si>
    <t>UNAUDITED CONDENSED CONSOLIDATED CASH FLOW STATEMENTS</t>
  </si>
  <si>
    <t>FOR THE PERIOD ENDED 30 JUNE 2003</t>
  </si>
  <si>
    <t>3 months</t>
  </si>
  <si>
    <t>As at end of</t>
  </si>
  <si>
    <t>Current Quarter</t>
  </si>
  <si>
    <t>As at preceding</t>
  </si>
  <si>
    <t>Financial Year End</t>
  </si>
  <si>
    <t>UNAUDITED CONDENSED CONSOLIDATED STATEMENT OF RECOGNISED GAINS AND LOSSES</t>
  </si>
  <si>
    <t xml:space="preserve">The Unaudited Condensed Consolidated Statement of Recognised Gains and Losses should be read in conjunction with the </t>
  </si>
  <si>
    <t>NET INCREASE/(DECREASE) IN CASH &amp; CASH EQUIVALENTS</t>
  </si>
  <si>
    <t>Net cash generated from/(used) in operating activities</t>
  </si>
  <si>
    <t>for the year ended 31 March 2003</t>
  </si>
  <si>
    <t xml:space="preserve">The Unaudited Condensed Consolidated Cash Flow Statements should be read in conjunction with the Annual Financial Report </t>
  </si>
  <si>
    <t>Cash receipts from operations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</si>
</sst>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</numFmts>
  <fonts count="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Q1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slinda\Quarter%201%20FY03,04\Consol%20papers\Consol%20Q1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&amp;S 30.06.03"/>
      <sheetName val="Consol P&amp;L for YTD 30.06.03"/>
      <sheetName val="Consol AJE "/>
      <sheetName val="CF working - consol"/>
      <sheetName val="CF statement"/>
      <sheetName val="Op. CF recon to PBT"/>
      <sheetName val="CNMJ recon"/>
      <sheetName val="Lead B&amp;S"/>
      <sheetName val="Lead P&amp;L_qtr"/>
      <sheetName val="Client_RJE_AJE"/>
      <sheetName val="Assoc"/>
      <sheetName val="MI"/>
      <sheetName val="PSP"/>
      <sheetName val="Sheet2"/>
      <sheetName val="Sheet3"/>
    </sheetNames>
    <sheetDataSet>
      <sheetData sheetId="0">
        <row r="8">
          <cell r="O8">
            <v>1907704</v>
          </cell>
        </row>
        <row r="12">
          <cell r="O12">
            <v>3187.8</v>
          </cell>
        </row>
        <row r="15">
          <cell r="O15">
            <v>139663</v>
          </cell>
        </row>
        <row r="19">
          <cell r="O19">
            <v>21646</v>
          </cell>
        </row>
        <row r="22">
          <cell r="O22">
            <v>168364</v>
          </cell>
        </row>
        <row r="29">
          <cell r="O29">
            <v>723567</v>
          </cell>
        </row>
        <row r="30">
          <cell r="O30">
            <v>45086</v>
          </cell>
        </row>
        <row r="43">
          <cell r="O43">
            <v>8326</v>
          </cell>
        </row>
        <row r="54">
          <cell r="O54">
            <v>496727</v>
          </cell>
        </row>
        <row r="61">
          <cell r="O61">
            <v>34033.299999999996</v>
          </cell>
        </row>
        <row r="66">
          <cell r="O66">
            <v>32355</v>
          </cell>
        </row>
        <row r="70">
          <cell r="O70">
            <v>57351</v>
          </cell>
        </row>
      </sheetData>
      <sheetData sheetId="1">
        <row r="27">
          <cell r="I27">
            <v>-921</v>
          </cell>
        </row>
        <row r="29">
          <cell r="I29">
            <v>173.9999999999999</v>
          </cell>
        </row>
        <row r="39">
          <cell r="I39">
            <v>-496.29999999999995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B&amp;S 30.06.03"/>
      <sheetName val="Consol P&amp;L for YTD 30.06.03"/>
      <sheetName val="Consol AJE "/>
      <sheetName val="CF working - consol"/>
      <sheetName val="CF statement"/>
      <sheetName val="Op. CF recon to PBT"/>
      <sheetName val="CNMJ recon"/>
      <sheetName val="Lead B&amp;S"/>
      <sheetName val="Lead P&amp;L_qtr"/>
      <sheetName val="Client_RJE_AJE"/>
      <sheetName val="MI"/>
      <sheetName val="Assoc"/>
      <sheetName val="PSP"/>
      <sheetName val="Tax Schedule"/>
      <sheetName val="Schedule I"/>
      <sheetName val="Schedule IIa"/>
      <sheetName val="Schedule IIb"/>
      <sheetName val="Schedule III"/>
      <sheetName val="Sheet3"/>
    </sheetNames>
    <sheetDataSet>
      <sheetData sheetId="4">
        <row r="5">
          <cell r="D5">
            <v>2156780</v>
          </cell>
        </row>
        <row r="13">
          <cell r="D13">
            <v>-70416</v>
          </cell>
        </row>
        <row r="18">
          <cell r="D18">
            <v>5110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10">
      <selection activeCell="F41" sqref="F41"/>
    </sheetView>
  </sheetViews>
  <sheetFormatPr defaultColWidth="9.140625" defaultRowHeight="12.75"/>
  <cols>
    <col min="1" max="1" width="11.28125" style="19" customWidth="1"/>
    <col min="5" max="5" width="16.0039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56" t="s">
        <v>28</v>
      </c>
      <c r="L1" s="57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66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64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6" customFormat="1" ht="12.75">
      <c r="A9" s="21"/>
      <c r="B9" s="20"/>
      <c r="C9" s="35"/>
      <c r="D9" s="35"/>
      <c r="F9" s="35"/>
      <c r="G9" s="4" t="s">
        <v>12</v>
      </c>
      <c r="H9" s="4"/>
      <c r="J9" s="4"/>
      <c r="K9" s="4" t="s">
        <v>9</v>
      </c>
    </row>
    <row r="10" spans="1:12" s="37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7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7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7" customFormat="1" ht="12.75">
      <c r="A13" s="21"/>
      <c r="B13" s="21"/>
      <c r="C13" s="1"/>
      <c r="D13" s="1"/>
      <c r="E13" s="1"/>
      <c r="F13" s="5">
        <v>37802</v>
      </c>
      <c r="G13" s="1"/>
      <c r="H13" s="5">
        <v>37437</v>
      </c>
      <c r="I13" s="1"/>
      <c r="J13" s="5">
        <v>37802</v>
      </c>
      <c r="K13" s="1"/>
      <c r="L13" s="5">
        <v>37437</v>
      </c>
    </row>
    <row r="14" spans="1:12" s="37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8">
        <v>2180041</v>
      </c>
      <c r="G16" s="24"/>
      <c r="H16" s="38">
        <v>2284455</v>
      </c>
      <c r="I16" s="24"/>
      <c r="J16" s="38">
        <f>F16</f>
        <v>2180041</v>
      </c>
      <c r="K16" s="24"/>
      <c r="L16" s="38">
        <f>H16</f>
        <v>2284455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4"/>
      <c r="K17" s="24"/>
      <c r="L17" s="25"/>
    </row>
    <row r="18" spans="1:12" ht="12.75">
      <c r="A18" s="22"/>
      <c r="B18" s="3" t="s">
        <v>47</v>
      </c>
      <c r="C18" s="1"/>
      <c r="D18" s="1"/>
      <c r="E18" s="1"/>
      <c r="F18" s="24">
        <v>313963</v>
      </c>
      <c r="G18" s="24"/>
      <c r="H18" s="24">
        <f>51322-26033</f>
        <v>25289</v>
      </c>
      <c r="I18" s="24"/>
      <c r="J18" s="25">
        <f>F18</f>
        <v>313963</v>
      </c>
      <c r="K18" s="24"/>
      <c r="L18" s="25">
        <f>H18</f>
        <v>25289</v>
      </c>
    </row>
    <row r="19" spans="1:12" ht="12.75">
      <c r="A19" s="22"/>
      <c r="B19" s="1" t="s">
        <v>33</v>
      </c>
      <c r="C19" s="1"/>
      <c r="D19" s="1"/>
      <c r="E19" s="1"/>
      <c r="F19" s="24">
        <f>'[1]Consol P&amp;L for YTD 30.06.03'!$I$27</f>
        <v>-921</v>
      </c>
      <c r="G19" s="24"/>
      <c r="H19" s="24">
        <v>-1086</v>
      </c>
      <c r="I19" s="24"/>
      <c r="J19" s="25">
        <f>F19</f>
        <v>-921</v>
      </c>
      <c r="K19" s="24"/>
      <c r="L19" s="25">
        <f>H19</f>
        <v>-1086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34</v>
      </c>
      <c r="C21" s="1"/>
      <c r="D21" s="1"/>
      <c r="E21" s="1"/>
      <c r="F21" s="24">
        <f>'[1]Consol P&amp;L for YTD 30.06.03'!$I$29</f>
        <v>173.9999999999999</v>
      </c>
      <c r="G21" s="24"/>
      <c r="H21" s="24">
        <v>65</v>
      </c>
      <c r="I21" s="24"/>
      <c r="J21" s="25">
        <f>F21</f>
        <v>173.9999999999999</v>
      </c>
      <c r="K21" s="24"/>
      <c r="L21" s="25">
        <f>H21</f>
        <v>65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55</v>
      </c>
      <c r="C24" s="1"/>
      <c r="D24" s="1"/>
      <c r="E24" s="1"/>
      <c r="F24" s="27">
        <f>SUM(F18:F21)</f>
        <v>313216</v>
      </c>
      <c r="G24" s="24"/>
      <c r="H24" s="27">
        <f>SUM(H18:H21)</f>
        <v>24268</v>
      </c>
      <c r="I24" s="24"/>
      <c r="J24" s="27">
        <f>SUM(J18:J21)</f>
        <v>313216</v>
      </c>
      <c r="K24" s="24"/>
      <c r="L24" s="27">
        <f>SUM(L18:L21)</f>
        <v>24268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35</v>
      </c>
      <c r="C28" s="1"/>
      <c r="D28" s="1"/>
      <c r="E28" s="1"/>
      <c r="F28" s="24">
        <v>-91786</v>
      </c>
      <c r="G28" s="24"/>
      <c r="H28" s="24">
        <v>-9537</v>
      </c>
      <c r="I28" s="24"/>
      <c r="J28" s="25">
        <f>F28</f>
        <v>-91786</v>
      </c>
      <c r="K28" s="24"/>
      <c r="L28" s="25">
        <f>H28</f>
        <v>-9537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56</v>
      </c>
      <c r="C31" s="1"/>
      <c r="D31" s="1"/>
      <c r="E31" s="1"/>
      <c r="F31" s="24">
        <f>F24+F28</f>
        <v>221430</v>
      </c>
      <c r="G31" s="24"/>
      <c r="H31" s="24">
        <f>H24+H28</f>
        <v>14731</v>
      </c>
      <c r="I31" s="24"/>
      <c r="J31" s="24">
        <f>J24+J28</f>
        <v>221430</v>
      </c>
      <c r="K31" s="24"/>
      <c r="L31" s="24">
        <f>L24+L28</f>
        <v>14731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36</v>
      </c>
      <c r="C33" s="1"/>
      <c r="D33" s="1"/>
      <c r="E33" s="1"/>
      <c r="F33" s="24">
        <f>'[1]Consol P&amp;L for YTD 30.06.03'!$I$39</f>
        <v>-496.29999999999995</v>
      </c>
      <c r="G33" s="24"/>
      <c r="H33" s="24">
        <v>-404</v>
      </c>
      <c r="I33" s="24"/>
      <c r="J33" s="25">
        <f>F33</f>
        <v>-496.29999999999995</v>
      </c>
      <c r="K33" s="24"/>
      <c r="L33" s="25">
        <f>H33</f>
        <v>-404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57</v>
      </c>
      <c r="C35" s="1"/>
      <c r="D35" s="1"/>
      <c r="E35" s="1"/>
      <c r="F35" s="28">
        <f>F31+F33</f>
        <v>220933.7</v>
      </c>
      <c r="G35" s="24"/>
      <c r="H35" s="28">
        <f>H31+H33</f>
        <v>14327</v>
      </c>
      <c r="I35" s="24"/>
      <c r="J35" s="28">
        <f>J31+J33</f>
        <v>220933.7</v>
      </c>
      <c r="K35" s="24"/>
      <c r="L35" s="28">
        <f>L31+L33</f>
        <v>14327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46</v>
      </c>
      <c r="C40" s="1"/>
      <c r="D40" s="1"/>
      <c r="E40" s="1"/>
      <c r="F40" s="29">
        <f>F35/496727*100</f>
        <v>44.47789228288376</v>
      </c>
      <c r="G40" s="29"/>
      <c r="H40" s="29">
        <f>H35/496727*100</f>
        <v>2.884280500154008</v>
      </c>
      <c r="I40" s="29"/>
      <c r="J40" s="29">
        <f>J35/496727*100</f>
        <v>44.47789228288376</v>
      </c>
      <c r="K40" s="29"/>
      <c r="L40" s="29">
        <f>L35/496727*100</f>
        <v>2.884280500154008</v>
      </c>
    </row>
    <row r="44" ht="12.75">
      <c r="B44" t="s">
        <v>67</v>
      </c>
    </row>
    <row r="45" ht="12.75">
      <c r="B45" s="31" t="s">
        <v>65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71" r:id="rId1"/>
  <headerFooter alignWithMargins="0">
    <oddFooter>&amp;CPage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zoomScale="75" zoomScaleNormal="75" workbookViewId="0" topLeftCell="A25">
      <selection activeCell="G51" sqref="G51"/>
    </sheetView>
  </sheetViews>
  <sheetFormatPr defaultColWidth="9.140625" defaultRowHeight="12.75"/>
  <cols>
    <col min="6" max="6" width="17.8515625" style="0" customWidth="1"/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68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74</v>
      </c>
      <c r="H8" s="1"/>
      <c r="I8" s="4" t="s">
        <v>76</v>
      </c>
    </row>
    <row r="9" spans="2:10" ht="12.75">
      <c r="B9" s="1"/>
      <c r="C9" s="1"/>
      <c r="D9" s="1"/>
      <c r="E9" s="1"/>
      <c r="F9" s="1"/>
      <c r="G9" t="s">
        <v>75</v>
      </c>
      <c r="H9" s="7"/>
      <c r="I9" s="54" t="s">
        <v>77</v>
      </c>
      <c r="J9" s="33"/>
    </row>
    <row r="10" spans="2:10" ht="12.75">
      <c r="B10" s="1"/>
      <c r="C10" s="1"/>
      <c r="D10" s="1"/>
      <c r="E10" s="1"/>
      <c r="F10" s="1"/>
      <c r="G10" s="6">
        <v>37802</v>
      </c>
      <c r="H10" s="7"/>
      <c r="I10" s="6">
        <v>37711</v>
      </c>
      <c r="J10" s="33"/>
    </row>
    <row r="11" spans="2:9" ht="12.75">
      <c r="B11" s="1"/>
      <c r="C11" s="1"/>
      <c r="D11" s="1"/>
      <c r="E11" s="1"/>
      <c r="F11" s="1"/>
      <c r="G11" s="5" t="s">
        <v>8</v>
      </c>
      <c r="H11" s="7"/>
      <c r="I11" s="5" t="s">
        <v>8</v>
      </c>
    </row>
    <row r="12" spans="2:6" ht="12.75">
      <c r="B12" s="1"/>
      <c r="C12" s="1"/>
      <c r="D12" s="1"/>
      <c r="E12" s="1"/>
      <c r="F12" s="1"/>
    </row>
    <row r="13" spans="2:9" ht="12.75">
      <c r="B13" s="3" t="s">
        <v>18</v>
      </c>
      <c r="C13" s="1"/>
      <c r="D13" s="1"/>
      <c r="E13" s="1"/>
      <c r="F13" s="1"/>
      <c r="G13" s="12">
        <f>'[1]Consol B&amp;S 30.06.03'!$O$8</f>
        <v>1907704</v>
      </c>
      <c r="H13" s="12"/>
      <c r="I13" s="12">
        <v>1825739</v>
      </c>
    </row>
    <row r="14" spans="2:9" ht="12.75">
      <c r="B14" s="3" t="s">
        <v>20</v>
      </c>
      <c r="C14" s="1"/>
      <c r="D14" s="1"/>
      <c r="E14" s="1"/>
      <c r="F14" s="1"/>
      <c r="G14" s="12">
        <f>'[1]Consol B&amp;S 30.06.03'!$O$12</f>
        <v>3187.8</v>
      </c>
      <c r="H14" s="12"/>
      <c r="I14" s="12">
        <v>3071</v>
      </c>
    </row>
    <row r="15" spans="2:9" ht="12.75">
      <c r="B15" s="3" t="s">
        <v>19</v>
      </c>
      <c r="C15" s="1"/>
      <c r="D15" s="1"/>
      <c r="E15" s="1"/>
      <c r="F15" s="1"/>
      <c r="G15" s="12">
        <f>'[1]Consol B&amp;S 30.06.03'!$O$15</f>
        <v>139663</v>
      </c>
      <c r="H15" s="12"/>
      <c r="I15" s="12">
        <v>139265</v>
      </c>
    </row>
    <row r="16" spans="2:9" ht="12.75">
      <c r="B16" s="3" t="s">
        <v>48</v>
      </c>
      <c r="C16" s="1"/>
      <c r="D16" s="1"/>
      <c r="E16" s="1"/>
      <c r="F16" s="1"/>
      <c r="G16" s="12">
        <f>'[1]Consol B&amp;S 30.06.03'!$O$19</f>
        <v>21646</v>
      </c>
      <c r="H16" s="12"/>
      <c r="I16" s="12">
        <v>21902</v>
      </c>
    </row>
    <row r="17" spans="2:9" ht="12.75">
      <c r="B17" s="1"/>
      <c r="C17" s="1"/>
      <c r="D17" s="1"/>
      <c r="E17" s="1"/>
      <c r="F17" s="1"/>
      <c r="G17" s="12"/>
      <c r="H17" s="12"/>
      <c r="I17" s="12"/>
    </row>
    <row r="18" spans="2:9" ht="12.75">
      <c r="B18" s="1"/>
      <c r="C18" s="1"/>
      <c r="D18" s="1"/>
      <c r="E18" s="1"/>
      <c r="F18" s="1"/>
      <c r="G18" s="12"/>
      <c r="H18" s="12"/>
      <c r="I18" s="12"/>
    </row>
    <row r="19" spans="2:9" ht="12.75">
      <c r="B19" s="3" t="s">
        <v>5</v>
      </c>
      <c r="C19" s="1"/>
      <c r="D19" s="1"/>
      <c r="E19" s="1"/>
      <c r="F19" s="1"/>
      <c r="G19" s="12"/>
      <c r="H19" s="12"/>
      <c r="I19" s="12"/>
    </row>
    <row r="20" spans="2:11" ht="12.75">
      <c r="B20" s="1" t="s">
        <v>11</v>
      </c>
      <c r="C20" s="1"/>
      <c r="D20" s="1"/>
      <c r="E20" s="1"/>
      <c r="F20" s="1"/>
      <c r="G20" s="12">
        <f>'[1]Consol B&amp;S 30.06.03'!$O$22</f>
        <v>168364</v>
      </c>
      <c r="H20" s="12"/>
      <c r="I20" s="12">
        <v>164095</v>
      </c>
      <c r="J20" s="17"/>
      <c r="K20" s="55"/>
    </row>
    <row r="21" spans="2:11" ht="12.75">
      <c r="B21" s="1" t="s">
        <v>30</v>
      </c>
      <c r="C21" s="1"/>
      <c r="D21" s="1"/>
      <c r="E21" s="1"/>
      <c r="F21" s="1"/>
      <c r="G21" s="12">
        <v>963796</v>
      </c>
      <c r="H21" s="12"/>
      <c r="I21" s="12">
        <v>1006475</v>
      </c>
      <c r="J21" s="17"/>
      <c r="K21" s="55"/>
    </row>
    <row r="22" spans="2:11" ht="12.75">
      <c r="B22" s="1" t="s">
        <v>29</v>
      </c>
      <c r="C22" s="1"/>
      <c r="D22" s="1"/>
      <c r="E22" s="1"/>
      <c r="F22" s="1"/>
      <c r="G22" s="12">
        <f>'[1]Consol B&amp;S 30.06.03'!$O$29+'[1]Consol B&amp;S 30.06.03'!$O$30</f>
        <v>768653</v>
      </c>
      <c r="H22" s="1"/>
      <c r="I22" s="12">
        <v>529083</v>
      </c>
      <c r="J22" s="17"/>
      <c r="K22" s="55"/>
    </row>
    <row r="23" spans="2:11" ht="12.75">
      <c r="B23" s="1"/>
      <c r="C23" s="1"/>
      <c r="D23" s="1"/>
      <c r="E23" s="1"/>
      <c r="F23" s="1"/>
      <c r="G23" s="13">
        <f>SUM(G20:G22)</f>
        <v>1900813</v>
      </c>
      <c r="H23" s="12"/>
      <c r="I23" s="13">
        <f>SUM(I20:I22)</f>
        <v>1699653</v>
      </c>
      <c r="J23" s="17"/>
      <c r="K23" s="55"/>
    </row>
    <row r="24" spans="2:9" ht="12.75">
      <c r="B24" s="1"/>
      <c r="C24" s="1"/>
      <c r="D24" s="1"/>
      <c r="E24" s="1"/>
      <c r="F24" s="1"/>
      <c r="G24" s="12"/>
      <c r="H24" s="12"/>
      <c r="I24" s="12"/>
    </row>
    <row r="25" spans="2:9" ht="12.75">
      <c r="B25" s="3" t="s">
        <v>6</v>
      </c>
      <c r="C25" s="1"/>
      <c r="D25" s="1"/>
      <c r="E25" s="1"/>
      <c r="F25" s="1"/>
      <c r="G25" s="12"/>
      <c r="H25" s="12"/>
      <c r="I25" s="12"/>
    </row>
    <row r="26" spans="2:9" ht="12.75">
      <c r="B26" s="1" t="s">
        <v>31</v>
      </c>
      <c r="C26" s="1"/>
      <c r="D26" s="1"/>
      <c r="E26" s="1"/>
      <c r="F26" s="1"/>
      <c r="G26" s="12">
        <f>907626+1478+33537+311779</f>
        <v>1254420</v>
      </c>
      <c r="H26" s="12"/>
      <c r="I26" s="12">
        <v>1265610</v>
      </c>
    </row>
    <row r="27" spans="2:9" ht="12.75">
      <c r="B27" s="1" t="s">
        <v>32</v>
      </c>
      <c r="C27" s="1"/>
      <c r="D27" s="1"/>
      <c r="E27" s="1"/>
      <c r="F27" s="1"/>
      <c r="G27" s="12">
        <f>'[1]Consol B&amp;S 30.06.03'!$O$43</f>
        <v>8326</v>
      </c>
      <c r="H27" s="1"/>
      <c r="I27" s="12">
        <v>8149</v>
      </c>
    </row>
    <row r="28" spans="2:9" ht="12.75">
      <c r="B28" s="1" t="s">
        <v>21</v>
      </c>
      <c r="C28" s="1"/>
      <c r="D28" s="1"/>
      <c r="E28" s="1"/>
      <c r="F28" s="1"/>
      <c r="G28" s="12">
        <v>99412</v>
      </c>
      <c r="H28" s="12"/>
      <c r="I28" s="12">
        <v>27811</v>
      </c>
    </row>
    <row r="29" spans="2:9" ht="12.75" hidden="1">
      <c r="B29" s="1" t="s">
        <v>27</v>
      </c>
      <c r="C29" s="1"/>
      <c r="D29" s="1"/>
      <c r="E29" s="1"/>
      <c r="F29" s="1"/>
      <c r="G29" s="12">
        <v>0</v>
      </c>
      <c r="H29" s="12"/>
      <c r="I29" s="12">
        <v>0</v>
      </c>
    </row>
    <row r="30" spans="2:10" ht="12.75">
      <c r="B30" s="1"/>
      <c r="C30" s="1"/>
      <c r="D30" s="1"/>
      <c r="E30" s="1"/>
      <c r="F30" s="1"/>
      <c r="G30" s="13">
        <f>SUM(G26:G29)</f>
        <v>1362158</v>
      </c>
      <c r="H30" s="12"/>
      <c r="I30" s="13">
        <f>SUM(I26:I29)</f>
        <v>1301570</v>
      </c>
      <c r="J30" s="18"/>
    </row>
    <row r="31" spans="2:9" ht="12.75">
      <c r="B31" s="1"/>
      <c r="C31" s="1"/>
      <c r="D31" s="1"/>
      <c r="E31" s="1"/>
      <c r="F31" s="1"/>
      <c r="G31" s="12"/>
      <c r="H31" s="12"/>
      <c r="I31" s="12"/>
    </row>
    <row r="32" spans="2:10" ht="12.75">
      <c r="B32" s="3" t="s">
        <v>37</v>
      </c>
      <c r="C32" s="1"/>
      <c r="D32" s="1"/>
      <c r="E32" s="1"/>
      <c r="F32" s="1"/>
      <c r="G32" s="12">
        <f>G23-G30</f>
        <v>538655</v>
      </c>
      <c r="H32" s="12"/>
      <c r="I32" s="12">
        <f>I23-I30</f>
        <v>398083</v>
      </c>
      <c r="J32" s="17"/>
    </row>
    <row r="33" spans="2:9" ht="12.75">
      <c r="B33" s="1"/>
      <c r="C33" s="1"/>
      <c r="D33" s="1"/>
      <c r="E33" s="1"/>
      <c r="F33" s="1"/>
      <c r="G33" s="12"/>
      <c r="H33" s="12"/>
      <c r="I33" s="12"/>
    </row>
    <row r="34" spans="2:9" ht="13.5" thickBot="1">
      <c r="B34" s="1"/>
      <c r="C34" s="1"/>
      <c r="D34" s="1"/>
      <c r="E34" s="1"/>
      <c r="F34" s="1"/>
      <c r="G34" s="14">
        <f>SUM(G13:G16)+G32</f>
        <v>2610855.8</v>
      </c>
      <c r="H34" s="12"/>
      <c r="I34" s="14">
        <f>SUM(I13:I16)+I32</f>
        <v>2388060</v>
      </c>
    </row>
    <row r="35" spans="2:9" ht="13.5" thickTop="1">
      <c r="B35" s="1"/>
      <c r="C35" s="1"/>
      <c r="D35" s="1"/>
      <c r="E35" s="1"/>
      <c r="F35" s="1"/>
      <c r="G35" s="12"/>
      <c r="H35" s="12"/>
      <c r="I35" s="12"/>
    </row>
    <row r="36" spans="2:9" ht="12.75">
      <c r="B36" s="3" t="s">
        <v>38</v>
      </c>
      <c r="C36" s="1"/>
      <c r="D36" s="1"/>
      <c r="E36" s="1"/>
      <c r="F36" s="1"/>
      <c r="G36" s="12"/>
      <c r="H36" s="12"/>
      <c r="I36" s="12"/>
    </row>
    <row r="37" spans="2:9" ht="12.75">
      <c r="B37" s="3" t="s">
        <v>39</v>
      </c>
      <c r="C37" s="1"/>
      <c r="D37" s="1"/>
      <c r="E37" s="1"/>
      <c r="F37" s="1"/>
      <c r="G37" s="12"/>
      <c r="H37" s="12"/>
      <c r="I37" s="12"/>
    </row>
    <row r="38" spans="2:9" ht="12.75">
      <c r="B38" s="1" t="s">
        <v>41</v>
      </c>
      <c r="C38" s="1"/>
      <c r="D38" s="1"/>
      <c r="E38" s="1"/>
      <c r="F38" s="1"/>
      <c r="G38" s="12">
        <f>'[1]Consol B&amp;S 30.06.03'!$O$54</f>
        <v>496727</v>
      </c>
      <c r="H38" s="12"/>
      <c r="I38" s="12">
        <f>'[1]Consol B&amp;S 30.06.03'!$O$54</f>
        <v>496727</v>
      </c>
    </row>
    <row r="39" spans="2:9" ht="12.75">
      <c r="B39" s="1" t="s">
        <v>42</v>
      </c>
      <c r="C39" s="1"/>
      <c r="D39" s="1"/>
      <c r="E39" s="1"/>
      <c r="F39" s="1"/>
      <c r="G39" s="12">
        <f>1776682+213708</f>
        <v>1990390</v>
      </c>
      <c r="H39" s="12"/>
      <c r="I39" s="12">
        <v>1769456</v>
      </c>
    </row>
    <row r="40" spans="2:9" ht="12.75">
      <c r="B40" s="1"/>
      <c r="C40" s="1"/>
      <c r="D40" s="1"/>
      <c r="E40" s="1"/>
      <c r="F40" s="1"/>
      <c r="G40" s="13">
        <f>SUM(G38:G39)</f>
        <v>2487117</v>
      </c>
      <c r="H40" s="12"/>
      <c r="I40" s="13">
        <f>SUM(I38:I39)</f>
        <v>2266183</v>
      </c>
    </row>
    <row r="41" spans="2:9" ht="12.75">
      <c r="B41" s="1"/>
      <c r="C41" s="1"/>
      <c r="D41" s="1"/>
      <c r="E41" s="1"/>
      <c r="F41" s="1"/>
      <c r="G41" s="18"/>
      <c r="H41" s="12"/>
      <c r="I41" s="18"/>
    </row>
    <row r="42" spans="2:9" ht="12.75">
      <c r="B42" s="3" t="s">
        <v>40</v>
      </c>
      <c r="C42" s="1"/>
      <c r="D42" s="1"/>
      <c r="E42" s="1"/>
      <c r="F42" s="1"/>
      <c r="G42" s="12">
        <f>'[1]Consol B&amp;S 30.06.03'!$O$61</f>
        <v>34033.299999999996</v>
      </c>
      <c r="H42" s="12"/>
      <c r="I42" s="12">
        <v>33537</v>
      </c>
    </row>
    <row r="43" spans="2:9" ht="12.75">
      <c r="B43" s="3" t="s">
        <v>43</v>
      </c>
      <c r="C43" s="1"/>
      <c r="D43" s="1"/>
      <c r="E43" s="1"/>
      <c r="F43" s="1"/>
      <c r="G43" s="12"/>
      <c r="H43" s="12"/>
      <c r="I43" s="12"/>
    </row>
    <row r="44" spans="2:9" ht="12.75">
      <c r="B44" s="1" t="s">
        <v>44</v>
      </c>
      <c r="C44" s="1"/>
      <c r="D44" s="1"/>
      <c r="E44" s="1"/>
      <c r="F44" s="1"/>
      <c r="G44" s="12">
        <f>'[1]Consol B&amp;S 30.06.03'!$O$66</f>
        <v>32355</v>
      </c>
      <c r="H44" s="12"/>
      <c r="I44" s="12">
        <v>34517</v>
      </c>
    </row>
    <row r="45" spans="2:9" ht="12.75">
      <c r="B45" s="1" t="s">
        <v>45</v>
      </c>
      <c r="C45" s="1"/>
      <c r="D45" s="1"/>
      <c r="E45" s="1"/>
      <c r="F45" s="1"/>
      <c r="G45" s="12">
        <f>'[1]Consol B&amp;S 30.06.03'!$O$70</f>
        <v>57351</v>
      </c>
      <c r="H45" s="12"/>
      <c r="I45" s="12">
        <v>53823</v>
      </c>
    </row>
    <row r="46" spans="2:9" ht="12.75">
      <c r="B46" s="1"/>
      <c r="C46" s="1"/>
      <c r="D46" s="1"/>
      <c r="E46" s="1"/>
      <c r="F46" s="1"/>
      <c r="G46" s="13">
        <f>SUM(G42:G45)</f>
        <v>123739.29999999999</v>
      </c>
      <c r="H46" s="12"/>
      <c r="I46" s="13">
        <f>SUM(I42:I45)</f>
        <v>121877</v>
      </c>
    </row>
    <row r="47" spans="2:9" ht="12.75">
      <c r="B47" s="1"/>
      <c r="C47" s="1"/>
      <c r="D47" s="1"/>
      <c r="E47" s="1"/>
      <c r="F47" s="1"/>
      <c r="G47" s="12"/>
      <c r="H47" s="12"/>
      <c r="I47" s="12"/>
    </row>
    <row r="48" spans="2:9" ht="13.5" thickBot="1">
      <c r="B48" s="1"/>
      <c r="C48" s="1"/>
      <c r="D48" s="1"/>
      <c r="E48" s="1"/>
      <c r="F48" s="1"/>
      <c r="G48" s="14">
        <f>G40+G46</f>
        <v>2610856.3</v>
      </c>
      <c r="H48" s="12"/>
      <c r="I48" s="14">
        <f>I40+I46</f>
        <v>2388060</v>
      </c>
    </row>
    <row r="49" spans="2:9" ht="13.5" thickTop="1">
      <c r="B49" s="1"/>
      <c r="C49" s="1"/>
      <c r="D49" s="1"/>
      <c r="E49" s="1"/>
      <c r="F49" s="1"/>
      <c r="G49" s="12"/>
      <c r="H49" s="12"/>
      <c r="I49" s="12"/>
    </row>
    <row r="50" spans="2:9" ht="12.75">
      <c r="B50" s="1"/>
      <c r="C50" s="1"/>
      <c r="D50" s="1"/>
      <c r="E50" s="1"/>
      <c r="F50" s="1"/>
      <c r="G50" s="15"/>
      <c r="H50" s="16"/>
      <c r="I50" s="15"/>
    </row>
    <row r="51" spans="2:9" ht="12.75">
      <c r="B51" s="1" t="s">
        <v>7</v>
      </c>
      <c r="C51" s="1"/>
      <c r="D51" s="1"/>
      <c r="E51" s="1"/>
      <c r="F51" s="1"/>
      <c r="G51" s="15">
        <f>((G40-G16)/496727)*100</f>
        <v>496.3432629995953</v>
      </c>
      <c r="H51" s="16"/>
      <c r="I51" s="15">
        <f>((I40-I16)/496727)*100</f>
        <v>451.8137729577816</v>
      </c>
    </row>
    <row r="52" spans="2:9" ht="12.75">
      <c r="B52" s="1"/>
      <c r="C52" s="1"/>
      <c r="D52" s="1"/>
      <c r="E52" s="1"/>
      <c r="F52" s="1"/>
      <c r="G52" s="15"/>
      <c r="H52" s="16"/>
      <c r="I52" s="15"/>
    </row>
    <row r="53" spans="2:9" ht="12.75">
      <c r="B53" s="1"/>
      <c r="C53" s="1"/>
      <c r="D53" s="1"/>
      <c r="E53" s="1"/>
      <c r="F53" s="1"/>
      <c r="G53" s="12"/>
      <c r="H53" s="12"/>
      <c r="I53" s="12"/>
    </row>
    <row r="54" ht="12.75">
      <c r="B54" t="s">
        <v>69</v>
      </c>
    </row>
    <row r="55" ht="12.75">
      <c r="B55" s="30" t="s">
        <v>70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="75" zoomScaleNormal="75" workbookViewId="0" topLeftCell="B32">
      <selection activeCell="K42" sqref="K42"/>
    </sheetView>
  </sheetViews>
  <sheetFormatPr defaultColWidth="9.140625" defaultRowHeight="12.75"/>
  <cols>
    <col min="1" max="1" width="9.140625" style="37" customWidth="1"/>
    <col min="2" max="2" width="4.7109375" style="37" customWidth="1"/>
    <col min="3" max="5" width="9.140625" style="37" customWidth="1"/>
    <col min="6" max="6" width="30.7109375" style="37" customWidth="1"/>
    <col min="7" max="7" width="13.140625" style="37" customWidth="1"/>
    <col min="8" max="8" width="9.140625" style="37" customWidth="1"/>
    <col min="9" max="9" width="13.00390625" style="37" hidden="1" customWidth="1"/>
    <col min="10" max="10" width="13.28125" style="37" hidden="1" customWidth="1"/>
    <col min="11" max="11" width="13.140625" style="37" bestFit="1" customWidth="1"/>
    <col min="12" max="16384" width="9.140625" style="37" customWidth="1"/>
  </cols>
  <sheetData>
    <row r="1" ht="12.75">
      <c r="B1" s="3" t="s">
        <v>0</v>
      </c>
    </row>
    <row r="2" ht="18">
      <c r="H2" s="2"/>
    </row>
    <row r="3" spans="2:9" ht="12.75">
      <c r="B3" s="3" t="s">
        <v>71</v>
      </c>
      <c r="G3" s="1"/>
      <c r="H3" s="1"/>
      <c r="I3" s="1"/>
    </row>
    <row r="4" ht="12.75">
      <c r="B4" s="32" t="s">
        <v>72</v>
      </c>
    </row>
    <row r="5" spans="7:9" ht="12.75">
      <c r="G5" s="1"/>
      <c r="H5" s="1"/>
      <c r="I5" s="1"/>
    </row>
    <row r="6" spans="7:11" ht="12.75">
      <c r="G6" s="4" t="s">
        <v>73</v>
      </c>
      <c r="H6" s="1"/>
      <c r="I6" s="4" t="s">
        <v>22</v>
      </c>
      <c r="J6" s="4" t="s">
        <v>49</v>
      </c>
      <c r="K6" s="4" t="s">
        <v>73</v>
      </c>
    </row>
    <row r="7" spans="7:11" ht="12.75">
      <c r="G7" s="4" t="s">
        <v>23</v>
      </c>
      <c r="H7" s="1"/>
      <c r="I7" s="4" t="s">
        <v>23</v>
      </c>
      <c r="J7" s="4" t="s">
        <v>23</v>
      </c>
      <c r="K7" s="4" t="s">
        <v>23</v>
      </c>
    </row>
    <row r="8" spans="7:11" ht="12.75">
      <c r="G8" s="34">
        <v>37802</v>
      </c>
      <c r="H8" s="7"/>
      <c r="I8" s="34">
        <v>37072</v>
      </c>
      <c r="J8" s="34">
        <v>37802</v>
      </c>
      <c r="K8" s="34">
        <v>37437</v>
      </c>
    </row>
    <row r="9" spans="7:11" ht="12.75">
      <c r="G9" s="5" t="s">
        <v>8</v>
      </c>
      <c r="H9" s="1"/>
      <c r="I9" s="5" t="s">
        <v>8</v>
      </c>
      <c r="J9" s="5" t="s">
        <v>8</v>
      </c>
      <c r="K9" s="5" t="s">
        <v>8</v>
      </c>
    </row>
    <row r="10" spans="7:10" ht="12.75">
      <c r="G10" s="41"/>
      <c r="H10" s="41"/>
      <c r="I10" s="41"/>
      <c r="J10" s="41"/>
    </row>
    <row r="11" spans="2:11" ht="12.75">
      <c r="B11" s="44" t="s">
        <v>84</v>
      </c>
      <c r="G11" s="46">
        <v>2228634</v>
      </c>
      <c r="H11" s="46"/>
      <c r="I11" s="46"/>
      <c r="J11" s="46">
        <v>7605323</v>
      </c>
      <c r="K11" s="41">
        <f>'[2]CF statement'!$D$5</f>
        <v>2156780</v>
      </c>
    </row>
    <row r="12" spans="2:11" ht="12.75">
      <c r="B12" s="44" t="s">
        <v>58</v>
      </c>
      <c r="G12" s="50">
        <v>-1855490</v>
      </c>
      <c r="H12" s="46"/>
      <c r="I12" s="46"/>
      <c r="J12" s="50">
        <v>-6436178</v>
      </c>
      <c r="K12" s="50">
        <v>-2270781</v>
      </c>
    </row>
    <row r="13" spans="2:11" ht="12.75">
      <c r="B13" s="44"/>
      <c r="G13" s="46">
        <f>SUM(G11:G12)</f>
        <v>373144</v>
      </c>
      <c r="H13" s="46"/>
      <c r="I13" s="46"/>
      <c r="J13" s="46">
        <f>SUM(J11:J12)</f>
        <v>1169145</v>
      </c>
      <c r="K13" s="46">
        <f>SUM(K11:K12)</f>
        <v>-114001</v>
      </c>
    </row>
    <row r="14" spans="2:11" ht="12.75">
      <c r="B14" s="44" t="s">
        <v>59</v>
      </c>
      <c r="G14" s="46">
        <v>-16600</v>
      </c>
      <c r="H14" s="46"/>
      <c r="I14" s="46"/>
      <c r="J14" s="46">
        <v>-243649</v>
      </c>
      <c r="K14" s="41">
        <f>'[2]CF statement'!$D$13</f>
        <v>-70416</v>
      </c>
    </row>
    <row r="15" spans="2:11" ht="12.75">
      <c r="B15" s="44"/>
      <c r="H15" s="47"/>
      <c r="I15" s="47"/>
      <c r="K15" s="41"/>
    </row>
    <row r="16" spans="2:11" ht="12.75">
      <c r="B16" s="45" t="s">
        <v>81</v>
      </c>
      <c r="G16" s="53">
        <f>SUM(G13:G14)</f>
        <v>356544</v>
      </c>
      <c r="H16" s="46"/>
      <c r="I16" s="46"/>
      <c r="J16" s="53">
        <f>SUM(J13:J14)</f>
        <v>925496</v>
      </c>
      <c r="K16" s="53">
        <f>SUM(K13:K14)</f>
        <v>-184417</v>
      </c>
    </row>
    <row r="17" spans="2:11" ht="12.75">
      <c r="B17" s="44"/>
      <c r="G17" s="47"/>
      <c r="H17" s="47"/>
      <c r="I17" s="47"/>
      <c r="J17" s="47"/>
      <c r="K17" s="41"/>
    </row>
    <row r="18" spans="2:11" ht="12.75">
      <c r="B18" s="44"/>
      <c r="G18" s="48"/>
      <c r="H18" s="49"/>
      <c r="I18" s="49"/>
      <c r="J18" s="48"/>
      <c r="K18" s="41"/>
    </row>
    <row r="19" spans="2:11" ht="12.75">
      <c r="B19" s="44" t="s">
        <v>50</v>
      </c>
      <c r="G19" s="49">
        <v>3126</v>
      </c>
      <c r="H19" s="49"/>
      <c r="I19" s="49"/>
      <c r="J19" s="49">
        <v>12534</v>
      </c>
      <c r="K19" s="41">
        <f>'[2]CF statement'!$D$18</f>
        <v>5110</v>
      </c>
    </row>
    <row r="20" spans="2:11" ht="12.75">
      <c r="B20" s="44" t="s">
        <v>63</v>
      </c>
      <c r="G20" s="41">
        <f>-114641+91</f>
        <v>-114550</v>
      </c>
      <c r="H20" s="49"/>
      <c r="I20" s="49"/>
      <c r="J20" s="49">
        <v>-246262</v>
      </c>
      <c r="K20" s="41">
        <v>-60280</v>
      </c>
    </row>
    <row r="21" spans="2:11" ht="12.75">
      <c r="B21" s="44" t="s">
        <v>53</v>
      </c>
      <c r="G21" s="49">
        <v>-2128</v>
      </c>
      <c r="H21" s="49"/>
      <c r="I21" s="49"/>
      <c r="J21" s="49">
        <v>0</v>
      </c>
      <c r="K21" s="41">
        <v>-624</v>
      </c>
    </row>
    <row r="22" spans="2:11" ht="12.75">
      <c r="B22" s="44"/>
      <c r="G22" s="46"/>
      <c r="H22" s="46"/>
      <c r="I22" s="46"/>
      <c r="J22" s="46"/>
      <c r="K22" s="41"/>
    </row>
    <row r="23" spans="2:11" ht="12.75">
      <c r="B23" s="45" t="s">
        <v>51</v>
      </c>
      <c r="G23" s="53">
        <f>SUM(G19:G22)</f>
        <v>-113552</v>
      </c>
      <c r="H23" s="41"/>
      <c r="I23" s="41"/>
      <c r="J23" s="53">
        <f>SUM(J19:J22)</f>
        <v>-233728</v>
      </c>
      <c r="K23" s="53">
        <f>SUM(K19:K22)</f>
        <v>-55794</v>
      </c>
    </row>
    <row r="24" spans="2:11" ht="12.75">
      <c r="B24" s="44"/>
      <c r="G24" s="41"/>
      <c r="H24" s="41"/>
      <c r="I24" s="41"/>
      <c r="J24" s="41"/>
      <c r="K24" s="41"/>
    </row>
    <row r="25" spans="2:11" ht="12.75">
      <c r="B25" s="44"/>
      <c r="G25" s="41"/>
      <c r="H25" s="41"/>
      <c r="I25" s="41"/>
      <c r="J25" s="41"/>
      <c r="K25" s="41"/>
    </row>
    <row r="26" spans="2:11" ht="12.75">
      <c r="B26" s="44" t="s">
        <v>52</v>
      </c>
      <c r="G26" s="41">
        <v>-1437</v>
      </c>
      <c r="H26" s="41"/>
      <c r="I26" s="41"/>
      <c r="J26" s="41">
        <v>-6838</v>
      </c>
      <c r="K26" s="41">
        <v>-1599</v>
      </c>
    </row>
    <row r="27" spans="2:11" ht="12.75">
      <c r="B27" s="44" t="s">
        <v>60</v>
      </c>
      <c r="G27" s="41">
        <v>-1985</v>
      </c>
      <c r="H27" s="41"/>
      <c r="I27" s="41"/>
      <c r="J27" s="41">
        <v>-6854</v>
      </c>
      <c r="K27" s="41">
        <v>-1823</v>
      </c>
    </row>
    <row r="28" spans="7:11" ht="12.75">
      <c r="G28" s="41"/>
      <c r="H28" s="41"/>
      <c r="I28" s="41"/>
      <c r="J28" s="41"/>
      <c r="K28" s="41"/>
    </row>
    <row r="29" spans="2:11" ht="12.75">
      <c r="B29" s="45" t="s">
        <v>54</v>
      </c>
      <c r="G29" s="53">
        <f>SUM(G26:G28)</f>
        <v>-3422</v>
      </c>
      <c r="H29" s="41"/>
      <c r="I29" s="41"/>
      <c r="J29" s="53">
        <f>SUM(J26:J28)</f>
        <v>-13692</v>
      </c>
      <c r="K29" s="53">
        <f>SUM(K26:K28)</f>
        <v>-3422</v>
      </c>
    </row>
    <row r="30" spans="2:11" ht="12.75">
      <c r="B30" s="45"/>
      <c r="G30" s="41"/>
      <c r="H30" s="41"/>
      <c r="I30" s="41"/>
      <c r="J30" s="41"/>
      <c r="K30" s="41"/>
    </row>
    <row r="31" spans="2:11" ht="12.75">
      <c r="B31" s="44"/>
      <c r="G31" s="41"/>
      <c r="H31" s="41"/>
      <c r="I31" s="41"/>
      <c r="J31" s="41"/>
      <c r="K31" s="41"/>
    </row>
    <row r="32" spans="2:11" ht="12.75">
      <c r="B32" s="45" t="s">
        <v>80</v>
      </c>
      <c r="G32" s="51">
        <f>G16+G23+G29</f>
        <v>239570</v>
      </c>
      <c r="H32" s="41"/>
      <c r="I32" s="41"/>
      <c r="J32" s="51">
        <f>J16+J23+J29</f>
        <v>678076</v>
      </c>
      <c r="K32" s="51">
        <f>K16+K23+K29</f>
        <v>-243633</v>
      </c>
    </row>
    <row r="33" spans="2:11" ht="12.75">
      <c r="B33" s="44"/>
      <c r="G33" s="51"/>
      <c r="H33" s="41"/>
      <c r="I33" s="41"/>
      <c r="J33" s="51"/>
      <c r="K33" s="41"/>
    </row>
    <row r="34" spans="2:11" ht="12.75">
      <c r="B34" s="45" t="s">
        <v>61</v>
      </c>
      <c r="G34" s="51">
        <v>529083</v>
      </c>
      <c r="H34" s="41"/>
      <c r="I34" s="41"/>
      <c r="J34" s="51">
        <v>498562</v>
      </c>
      <c r="K34" s="51">
        <v>1129274</v>
      </c>
    </row>
    <row r="35" spans="7:11" ht="12.75">
      <c r="G35" s="51"/>
      <c r="H35" s="41"/>
      <c r="I35" s="41"/>
      <c r="J35" s="51"/>
      <c r="K35" s="41"/>
    </row>
    <row r="36" spans="2:11" ht="13.5" thickBot="1">
      <c r="B36" s="45" t="s">
        <v>62</v>
      </c>
      <c r="G36" s="52">
        <f>G32+G34</f>
        <v>768653</v>
      </c>
      <c r="H36" s="41"/>
      <c r="I36" s="41"/>
      <c r="J36" s="52">
        <f>J32+J34</f>
        <v>1176638</v>
      </c>
      <c r="K36" s="52">
        <f>K32+K34</f>
        <v>885641</v>
      </c>
    </row>
    <row r="37" ht="13.5" thickTop="1">
      <c r="K37" s="41"/>
    </row>
    <row r="38" ht="12.75">
      <c r="K38" s="41"/>
    </row>
    <row r="39" ht="12.75">
      <c r="B39" s="37" t="s">
        <v>83</v>
      </c>
    </row>
    <row r="40" ht="12.75">
      <c r="B40" s="43" t="s">
        <v>82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1">
      <selection activeCell="I11" sqref="I11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78</v>
      </c>
    </row>
    <row r="4" ht="12.75">
      <c r="B4" s="32" t="s">
        <v>72</v>
      </c>
    </row>
    <row r="6" spans="7:9" ht="12.75">
      <c r="G6" s="39" t="s">
        <v>22</v>
      </c>
      <c r="I6" s="39" t="s">
        <v>22</v>
      </c>
    </row>
    <row r="7" spans="7:9" s="37" customFormat="1" ht="12.75">
      <c r="G7" s="39" t="s">
        <v>24</v>
      </c>
      <c r="I7" s="39" t="s">
        <v>24</v>
      </c>
    </row>
    <row r="8" spans="7:9" s="37" customFormat="1" ht="12.75">
      <c r="G8" s="40">
        <v>37802</v>
      </c>
      <c r="I8" s="40">
        <v>37437</v>
      </c>
    </row>
    <row r="9" spans="7:9" s="37" customFormat="1" ht="12.75">
      <c r="G9" s="6" t="s">
        <v>8</v>
      </c>
      <c r="H9" s="1"/>
      <c r="I9" s="11" t="s">
        <v>8</v>
      </c>
    </row>
    <row r="10" s="37" customFormat="1" ht="12.75"/>
    <row r="11" spans="2:9" s="37" customFormat="1" ht="12.75">
      <c r="B11" s="37" t="s">
        <v>25</v>
      </c>
      <c r="G11" s="41">
        <f>' PnL'!J35</f>
        <v>220933.7</v>
      </c>
      <c r="H11" s="41"/>
      <c r="I11" s="41">
        <f>' PnL'!L35</f>
        <v>14327</v>
      </c>
    </row>
    <row r="12" s="37" customFormat="1" ht="12.75"/>
    <row r="13" spans="2:9" s="37" customFormat="1" ht="12.75">
      <c r="B13" s="37" t="s">
        <v>26</v>
      </c>
      <c r="G13" s="42">
        <f>G11</f>
        <v>220933.7</v>
      </c>
      <c r="I13" s="42">
        <f>I11</f>
        <v>14327</v>
      </c>
    </row>
    <row r="14" s="37" customFormat="1" ht="12.75"/>
    <row r="15" s="37" customFormat="1" ht="12.75"/>
    <row r="16" s="37" customFormat="1" ht="12.75"/>
    <row r="17" s="37" customFormat="1" ht="12.75">
      <c r="B17" s="37" t="s">
        <v>79</v>
      </c>
    </row>
    <row r="18" ht="12.75">
      <c r="B18" s="30" t="s">
        <v>70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2003-08-21T04:41:42Z</cp:lastPrinted>
  <dcterms:created xsi:type="dcterms:W3CDTF">2001-08-02T03:12:06Z</dcterms:created>
  <dcterms:modified xsi:type="dcterms:W3CDTF">2003-08-21T08:25:15Z</dcterms:modified>
  <cp:category/>
  <cp:version/>
  <cp:contentType/>
  <cp:contentStatus/>
</cp:coreProperties>
</file>